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2420" windowHeight="4590"/>
  </bookViews>
  <sheets>
    <sheet name="Debt Reduction Calculator" sheetId="1" r:id="rId1"/>
    <sheet name="Accumulation Sheet" sheetId="2" r:id="rId2"/>
  </sheets>
  <calcPr calcId="124519"/>
</workbook>
</file>

<file path=xl/calcChain.xml><?xml version="1.0" encoding="utf-8"?>
<calcChain xmlns="http://schemas.openxmlformats.org/spreadsheetml/2006/main">
  <c r="F28" i="2"/>
  <c r="F27"/>
  <c r="F26"/>
  <c r="F25"/>
  <c r="F24"/>
  <c r="F23"/>
  <c r="F22"/>
  <c r="F21"/>
  <c r="F20"/>
  <c r="F19"/>
  <c r="F18"/>
  <c r="F17"/>
  <c r="F16"/>
  <c r="F15"/>
  <c r="F14"/>
  <c r="F13"/>
  <c r="F12"/>
  <c r="F11"/>
  <c r="F10"/>
  <c r="F9"/>
  <c r="F8"/>
  <c r="F7"/>
  <c r="F6"/>
  <c r="F5"/>
  <c r="B5"/>
  <c r="C6"/>
  <c r="C7" s="1"/>
  <c r="C8" s="1"/>
  <c r="C9" s="1"/>
  <c r="C10" s="1"/>
  <c r="C11" s="1"/>
  <c r="C12" s="1"/>
  <c r="C13" s="1"/>
  <c r="C14" s="1"/>
  <c r="C15" s="1"/>
  <c r="C16" s="1"/>
  <c r="C17" s="1"/>
  <c r="C18" s="1"/>
  <c r="C19" s="1"/>
  <c r="C20" s="1"/>
  <c r="C21" s="1"/>
  <c r="C22" s="1"/>
  <c r="C23" s="1"/>
  <c r="C24" s="1"/>
  <c r="C25" s="1"/>
  <c r="B6" l="1"/>
  <c r="B7" s="1"/>
  <c r="B8" s="1"/>
  <c r="B9" s="1"/>
  <c r="B10" s="1"/>
  <c r="B11" s="1"/>
  <c r="B12" s="1"/>
  <c r="B13" s="1"/>
  <c r="B14" s="1"/>
  <c r="B15" s="1"/>
  <c r="B16" s="1"/>
  <c r="B17" s="1"/>
  <c r="B18" s="1"/>
  <c r="B19" s="1"/>
  <c r="B20" s="1"/>
  <c r="B21" s="1"/>
  <c r="B22" s="1"/>
  <c r="B23" s="1"/>
  <c r="B24" s="1"/>
  <c r="B25" s="1"/>
  <c r="C26"/>
  <c r="C27" l="1"/>
  <c r="B26"/>
  <c r="C28" l="1"/>
  <c r="B28" s="1"/>
  <c r="B27"/>
  <c r="G7" i="1" l="1"/>
  <c r="G8"/>
  <c r="G9"/>
  <c r="G10"/>
  <c r="G11"/>
  <c r="G12"/>
  <c r="G13"/>
  <c r="G14"/>
  <c r="G15"/>
  <c r="G6"/>
  <c r="H7"/>
  <c r="H8"/>
  <c r="H9"/>
  <c r="H10"/>
  <c r="H11"/>
  <c r="H12"/>
  <c r="H13"/>
  <c r="H14"/>
  <c r="H15"/>
  <c r="H6"/>
  <c r="E16"/>
  <c r="B15"/>
  <c r="B14"/>
  <c r="B13"/>
  <c r="B6"/>
  <c r="B7" s="1"/>
  <c r="B8" s="1"/>
  <c r="B9" s="1"/>
  <c r="B10" s="1"/>
  <c r="B11" s="1"/>
  <c r="B12" s="1"/>
  <c r="G16" l="1"/>
  <c r="E21" s="1"/>
  <c r="E22" s="1"/>
  <c r="D20" i="2" l="1"/>
  <c r="D24"/>
  <c r="D28"/>
  <c r="D5"/>
  <c r="D9"/>
  <c r="D13"/>
  <c r="D19"/>
  <c r="D23"/>
  <c r="D27"/>
  <c r="D8"/>
  <c r="D12"/>
  <c r="D16"/>
  <c r="D18"/>
  <c r="D22"/>
  <c r="D26"/>
  <c r="D7"/>
  <c r="D11"/>
  <c r="D15"/>
  <c r="D17"/>
  <c r="D21"/>
  <c r="D25"/>
  <c r="D6"/>
  <c r="D10"/>
  <c r="D14"/>
  <c r="E5" l="1"/>
  <c r="D29"/>
  <c r="G5" l="1"/>
  <c r="H5" s="1"/>
  <c r="E6" s="1"/>
  <c r="G6" l="1"/>
  <c r="H6" s="1"/>
  <c r="E7" s="1"/>
  <c r="G7" l="1"/>
  <c r="H7" s="1"/>
  <c r="E8" s="1"/>
  <c r="G8" l="1"/>
  <c r="H8" s="1"/>
  <c r="E9" s="1"/>
  <c r="G9" l="1"/>
  <c r="H9" s="1"/>
  <c r="E10" s="1"/>
  <c r="G10" s="1"/>
  <c r="H10" s="1"/>
  <c r="E11" s="1"/>
  <c r="G11" l="1"/>
  <c r="H11" s="1"/>
  <c r="E12" s="1"/>
  <c r="G12" l="1"/>
  <c r="H12" s="1"/>
  <c r="E13" s="1"/>
  <c r="G13" l="1"/>
  <c r="H13" s="1"/>
  <c r="E14" s="1"/>
  <c r="G14" l="1"/>
  <c r="H14" s="1"/>
  <c r="E15" s="1"/>
  <c r="G15" l="1"/>
  <c r="H15" s="1"/>
  <c r="E16" s="1"/>
  <c r="G16" l="1"/>
  <c r="H16" s="1"/>
  <c r="E17" s="1"/>
  <c r="G17" l="1"/>
  <c r="H17" s="1"/>
  <c r="E18" s="1"/>
  <c r="G18" l="1"/>
  <c r="H18" s="1"/>
  <c r="E19" s="1"/>
  <c r="G19" l="1"/>
  <c r="H19" s="1"/>
  <c r="E20" s="1"/>
  <c r="G20" l="1"/>
  <c r="H20" s="1"/>
  <c r="E21" s="1"/>
  <c r="G21" l="1"/>
  <c r="H21" s="1"/>
  <c r="E22" s="1"/>
  <c r="G22" l="1"/>
  <c r="H22" s="1"/>
  <c r="E23" s="1"/>
  <c r="G23" l="1"/>
  <c r="H23" s="1"/>
  <c r="E24" s="1"/>
  <c r="G24" l="1"/>
  <c r="H24" s="1"/>
  <c r="E25" s="1"/>
  <c r="G25" l="1"/>
  <c r="H25" s="1"/>
  <c r="E26" s="1"/>
  <c r="G26" l="1"/>
  <c r="H26" s="1"/>
  <c r="E27" s="1"/>
  <c r="G27" l="1"/>
  <c r="H27" s="1"/>
  <c r="E28" s="1"/>
  <c r="G28" l="1"/>
  <c r="G29" s="1"/>
  <c r="H28" l="1"/>
</calcChain>
</file>

<file path=xl/comments1.xml><?xml version="1.0" encoding="utf-8"?>
<comments xmlns="http://schemas.openxmlformats.org/spreadsheetml/2006/main">
  <authors>
    <author>MD</author>
  </authors>
  <commentList>
    <comment ref="C5" authorId="0">
      <text>
        <r>
          <rPr>
            <b/>
            <sz val="14"/>
            <color indexed="81"/>
            <rFont val="Cambria"/>
            <family val="1"/>
            <scheme val="major"/>
          </rPr>
          <t>Insert first date of the month here.</t>
        </r>
      </text>
    </comment>
  </commentList>
</comments>
</file>

<file path=xl/sharedStrings.xml><?xml version="1.0" encoding="utf-8"?>
<sst xmlns="http://schemas.openxmlformats.org/spreadsheetml/2006/main" count="38" uniqueCount="36">
  <si>
    <t>Sr. No.</t>
  </si>
  <si>
    <t>Particulars</t>
  </si>
  <si>
    <t>ROI %</t>
  </si>
  <si>
    <t>Amount</t>
  </si>
  <si>
    <t>EMI</t>
  </si>
  <si>
    <t>Credit Card # 1</t>
  </si>
  <si>
    <t>Credit Card # 2</t>
  </si>
  <si>
    <t>Credit Card # 3</t>
  </si>
  <si>
    <t>Car Loan</t>
  </si>
  <si>
    <t>Education Loan</t>
  </si>
  <si>
    <t>Home Loan</t>
  </si>
  <si>
    <t>Personal Loan</t>
  </si>
  <si>
    <t>The powerful key to a peaceful and wealthy life is to clear your debt on priority. It is suggested that clearing debts must be given more priority even than savings. Hence allot maximum amount from your income to clear your debts at the earliest.</t>
  </si>
  <si>
    <t>EMIs</t>
  </si>
  <si>
    <t>Balance Amount to be allotted for debt clearance.</t>
  </si>
  <si>
    <t>Date :</t>
  </si>
  <si>
    <t>ROI/M</t>
  </si>
  <si>
    <t>p.a.</t>
  </si>
  <si>
    <t>ROI (%)</t>
  </si>
  <si>
    <t>Total Amt.</t>
  </si>
  <si>
    <t>Bal. Amt. / month</t>
  </si>
  <si>
    <t>Int. Recd.</t>
  </si>
  <si>
    <t>For optimum utilisation of funds, invest the above balance amount in recurring deposit account and accumulate it till you have a handsome amount by which you can clear a debt in one shot.</t>
  </si>
  <si>
    <t>(Use this option when there is no provision for interim extra repayments or there are charges on extra repayments.)</t>
  </si>
  <si>
    <t>Month - Year</t>
  </si>
  <si>
    <t>Priority for Repayment</t>
  </si>
  <si>
    <t>Tenure (months)</t>
  </si>
  <si>
    <t>Debt Reduction Calculator Excel Template</t>
  </si>
  <si>
    <t>www.ExcelDataPro.com</t>
  </si>
  <si>
    <t>Allocated Amount for Debts</t>
  </si>
  <si>
    <t>Name of Deposit Scheme</t>
  </si>
  <si>
    <t>Accumulated Amount</t>
  </si>
  <si>
    <t>Accumulation Sheet</t>
  </si>
  <si>
    <t>For further calculations please check the Accumulation sheet.</t>
  </si>
  <si>
    <t>Debt Re-payment Calculations</t>
  </si>
  <si>
    <t>Debt Type</t>
  </si>
</sst>
</file>

<file path=xl/styles.xml><?xml version="1.0" encoding="utf-8"?>
<styleSheet xmlns="http://schemas.openxmlformats.org/spreadsheetml/2006/main">
  <numFmts count="3">
    <numFmt numFmtId="8" formatCode="&quot;₹&quot;\ #,##0.00;[Red]&quot;₹&quot;\ \-#,##0.00"/>
    <numFmt numFmtId="164" formatCode="[$-F800]dddd\,\ mmmm\ dd\,\ yyyy"/>
    <numFmt numFmtId="165" formatCode="_-[$$-409]* #,##0.00_ ;_-[$$-409]* \-#,##0.00\ ;_-[$$-409]* &quot;-&quot;??_ ;_-@_ "/>
  </numFmts>
  <fonts count="17">
    <font>
      <sz val="11"/>
      <color theme="1"/>
      <name val="Calibri"/>
      <family val="2"/>
      <scheme val="minor"/>
    </font>
    <font>
      <sz val="10"/>
      <name val="Arial"/>
      <family val="2"/>
    </font>
    <font>
      <sz val="14"/>
      <color theme="0"/>
      <name val="Cambria"/>
      <family val="1"/>
      <scheme val="major"/>
    </font>
    <font>
      <sz val="14"/>
      <color theme="1"/>
      <name val="Cambria"/>
      <family val="1"/>
      <scheme val="major"/>
    </font>
    <font>
      <b/>
      <sz val="14"/>
      <color theme="0"/>
      <name val="Cambria"/>
      <family val="1"/>
      <scheme val="major"/>
    </font>
    <font>
      <sz val="11"/>
      <color theme="0"/>
      <name val="Calibri"/>
      <family val="2"/>
      <scheme val="minor"/>
    </font>
    <font>
      <b/>
      <sz val="14"/>
      <color indexed="81"/>
      <name val="Cambria"/>
      <family val="1"/>
      <scheme val="major"/>
    </font>
    <font>
      <u/>
      <sz val="11"/>
      <color theme="10"/>
      <name val="Calibri"/>
      <family val="2"/>
    </font>
    <font>
      <b/>
      <sz val="25"/>
      <color theme="0"/>
      <name val="Times New Roman"/>
      <family val="1"/>
    </font>
    <font>
      <b/>
      <u/>
      <sz val="35"/>
      <color rgb="FFFFFF00"/>
      <name val="Lucida Calligraphy"/>
      <family val="4"/>
    </font>
    <font>
      <sz val="13"/>
      <color theme="1"/>
      <name val="Cambria"/>
      <family val="1"/>
      <scheme val="major"/>
    </font>
    <font>
      <b/>
      <sz val="14"/>
      <color theme="0"/>
      <name val="Times New Roman"/>
      <family val="1"/>
    </font>
    <font>
      <sz val="14"/>
      <color theme="0"/>
      <name val="Times New Roman"/>
      <family val="1"/>
    </font>
    <font>
      <sz val="14"/>
      <color theme="1"/>
      <name val="Times New Roman"/>
      <family val="1"/>
    </font>
    <font>
      <b/>
      <sz val="15"/>
      <color theme="0"/>
      <name val="Times New Roman"/>
      <family val="1"/>
    </font>
    <font>
      <b/>
      <sz val="17"/>
      <color theme="0"/>
      <name val="Times New Roman"/>
      <family val="1"/>
    </font>
    <font>
      <b/>
      <sz val="20"/>
      <color theme="0"/>
      <name val="Times New Roman"/>
      <family val="1"/>
    </font>
  </fonts>
  <fills count="6">
    <fill>
      <patternFill patternType="none"/>
    </fill>
    <fill>
      <patternFill patternType="gray125"/>
    </fill>
    <fill>
      <patternFill patternType="solid">
        <fgColor rgb="FFFF0000"/>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499984740745262"/>
        <bgColor indexed="64"/>
      </patternFill>
    </fill>
  </fills>
  <borders count="18">
    <border>
      <left/>
      <right/>
      <top/>
      <bottom/>
      <diagonal/>
    </border>
    <border>
      <left/>
      <right style="thick">
        <color theme="0"/>
      </right>
      <top style="thick">
        <color theme="0"/>
      </top>
      <bottom/>
      <diagonal/>
    </border>
    <border>
      <left/>
      <right style="thick">
        <color theme="0"/>
      </right>
      <top/>
      <bottom style="thick">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right/>
      <top style="thick">
        <color theme="0"/>
      </top>
      <bottom/>
      <diagonal/>
    </border>
    <border>
      <left/>
      <right style="thick">
        <color theme="0"/>
      </right>
      <top/>
      <bottom/>
      <diagonal/>
    </border>
    <border>
      <left/>
      <right/>
      <top/>
      <bottom style="thick">
        <color theme="0"/>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82">
    <xf numFmtId="0" fontId="0" fillId="0" borderId="0" xfId="0"/>
    <xf numFmtId="0" fontId="3" fillId="0" borderId="0" xfId="0" applyFont="1" applyAlignment="1">
      <alignment horizontal="center"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 xfId="0" applyFont="1" applyFill="1" applyBorder="1" applyAlignment="1">
      <alignment vertical="center" wrapText="1"/>
    </xf>
    <xf numFmtId="0" fontId="3" fillId="5" borderId="0" xfId="0" applyFont="1" applyFill="1" applyAlignment="1">
      <alignment horizontal="center" vertical="center"/>
    </xf>
    <xf numFmtId="0" fontId="2" fillId="5" borderId="0" xfId="0" applyFont="1" applyFill="1" applyAlignment="1">
      <alignment horizontal="center" vertical="center"/>
    </xf>
    <xf numFmtId="0" fontId="10" fillId="5" borderId="0" xfId="0" applyFont="1" applyFill="1" applyAlignment="1">
      <alignment vertical="center"/>
    </xf>
    <xf numFmtId="0" fontId="12" fillId="5" borderId="0" xfId="0" applyFont="1" applyFill="1" applyAlignment="1">
      <alignment horizontal="center" vertical="center"/>
    </xf>
    <xf numFmtId="0" fontId="13" fillId="0" borderId="0" xfId="0" applyFont="1" applyAlignment="1">
      <alignment horizontal="center" vertical="center"/>
    </xf>
    <xf numFmtId="0" fontId="13" fillId="5" borderId="0" xfId="0" applyFont="1" applyFill="1" applyAlignment="1">
      <alignment horizontal="center" vertical="center"/>
    </xf>
    <xf numFmtId="0" fontId="11" fillId="5" borderId="0" xfId="0" applyFont="1" applyFill="1" applyAlignment="1">
      <alignment horizontal="center" vertical="center"/>
    </xf>
    <xf numFmtId="0" fontId="15" fillId="0" borderId="0" xfId="0" applyFont="1" applyFill="1" applyBorder="1" applyAlignment="1">
      <alignment vertical="center" wrapText="1"/>
    </xf>
    <xf numFmtId="0" fontId="2" fillId="3" borderId="14" xfId="0" applyFont="1" applyFill="1" applyBorder="1" applyAlignment="1">
      <alignment horizontal="center" vertical="center"/>
    </xf>
    <xf numFmtId="0" fontId="4" fillId="3" borderId="14"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3" borderId="14" xfId="0" applyFont="1" applyFill="1" applyBorder="1" applyAlignment="1">
      <alignment horizontal="center" vertical="center"/>
    </xf>
    <xf numFmtId="0" fontId="11" fillId="4" borderId="14" xfId="0" applyFont="1" applyFill="1" applyBorder="1" applyAlignment="1">
      <alignment horizontal="center" vertical="center"/>
    </xf>
    <xf numFmtId="10" fontId="11" fillId="4" borderId="14" xfId="0" applyNumberFormat="1" applyFont="1" applyFill="1" applyBorder="1" applyAlignment="1">
      <alignment horizontal="center" vertical="center"/>
    </xf>
    <xf numFmtId="165" fontId="11" fillId="4" borderId="14" xfId="0" applyNumberFormat="1" applyFont="1" applyFill="1" applyBorder="1" applyAlignment="1">
      <alignment horizontal="center" vertical="center"/>
    </xf>
    <xf numFmtId="165" fontId="11" fillId="3" borderId="14" xfId="0" applyNumberFormat="1" applyFont="1" applyFill="1" applyBorder="1" applyAlignment="1">
      <alignment horizontal="center" vertical="center"/>
    </xf>
    <xf numFmtId="0" fontId="11" fillId="2" borderId="14" xfId="0" applyNumberFormat="1" applyFont="1" applyFill="1" applyBorder="1" applyAlignment="1">
      <alignment horizontal="center" vertical="center"/>
    </xf>
    <xf numFmtId="0" fontId="12" fillId="3" borderId="14" xfId="0" applyFont="1" applyFill="1" applyBorder="1" applyAlignment="1">
      <alignment horizontal="center" vertical="center"/>
    </xf>
    <xf numFmtId="8" fontId="11" fillId="2" borderId="14" xfId="0" applyNumberFormat="1" applyFont="1" applyFill="1" applyBorder="1" applyAlignment="1">
      <alignment horizontal="center" vertical="center"/>
    </xf>
    <xf numFmtId="165" fontId="11" fillId="4" borderId="14" xfId="0" applyNumberFormat="1" applyFont="1" applyFill="1" applyBorder="1" applyAlignment="1">
      <alignment vertical="center"/>
    </xf>
    <xf numFmtId="165" fontId="11" fillId="3" borderId="14" xfId="0" applyNumberFormat="1" applyFont="1" applyFill="1" applyBorder="1" applyAlignment="1">
      <alignment vertical="center"/>
    </xf>
    <xf numFmtId="0" fontId="0" fillId="0" borderId="0" xfId="0" applyFill="1" applyBorder="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vertical="center"/>
    </xf>
    <xf numFmtId="9" fontId="4" fillId="3" borderId="14" xfId="0" applyNumberFormat="1" applyFont="1" applyFill="1" applyBorder="1" applyAlignment="1">
      <alignment horizontal="center" vertical="center"/>
    </xf>
    <xf numFmtId="10" fontId="4" fillId="4" borderId="14"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4" xfId="0" applyNumberFormat="1" applyFont="1" applyFill="1" applyBorder="1" applyAlignment="1">
      <alignment horizontal="center" vertical="center"/>
    </xf>
    <xf numFmtId="17" fontId="4" fillId="4" borderId="14" xfId="0" applyNumberFormat="1" applyFont="1" applyFill="1" applyBorder="1" applyAlignment="1">
      <alignment horizontal="center" vertical="center"/>
    </xf>
    <xf numFmtId="165" fontId="4" fillId="3" borderId="14" xfId="0" applyNumberFormat="1" applyFont="1" applyFill="1" applyBorder="1" applyAlignment="1">
      <alignment horizontal="center" vertical="center"/>
    </xf>
    <xf numFmtId="10" fontId="4" fillId="3" borderId="14" xfId="0" applyNumberFormat="1" applyFont="1" applyFill="1" applyBorder="1" applyAlignment="1">
      <alignment horizontal="center" vertical="center"/>
    </xf>
    <xf numFmtId="17" fontId="4" fillId="3" borderId="14" xfId="0" applyNumberFormat="1" applyFont="1" applyFill="1" applyBorder="1" applyAlignment="1">
      <alignment horizontal="center" vertical="center"/>
    </xf>
    <xf numFmtId="165" fontId="2" fillId="3" borderId="14" xfId="0" applyNumberFormat="1" applyFont="1" applyFill="1" applyBorder="1" applyAlignment="1">
      <alignment horizontal="center" vertical="center"/>
    </xf>
    <xf numFmtId="0" fontId="5" fillId="5" borderId="0" xfId="0" applyFont="1" applyFill="1" applyAlignment="1">
      <alignment horizontal="center" vertical="center"/>
    </xf>
    <xf numFmtId="0" fontId="0" fillId="5" borderId="0" xfId="0" applyFill="1" applyAlignment="1">
      <alignment horizontal="center" vertical="center"/>
    </xf>
    <xf numFmtId="165" fontId="4" fillId="2" borderId="14" xfId="0" applyNumberFormat="1" applyFont="1" applyFill="1" applyBorder="1" applyAlignment="1">
      <alignment horizontal="center" vertical="center"/>
    </xf>
    <xf numFmtId="0" fontId="11" fillId="2" borderId="14" xfId="0"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6" fillId="3" borderId="14" xfId="0" applyFont="1" applyFill="1" applyBorder="1" applyAlignment="1">
      <alignment horizontal="center" vertical="center"/>
    </xf>
    <xf numFmtId="0" fontId="11" fillId="3" borderId="14"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165" fontId="11" fillId="2"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9" fillId="3" borderId="14" xfId="2" applyFont="1" applyFill="1" applyBorder="1" applyAlignment="1" applyProtection="1">
      <alignment horizontal="center" vertical="center"/>
    </xf>
    <xf numFmtId="0" fontId="2" fillId="3" borderId="14" xfId="0" applyFont="1" applyFill="1" applyBorder="1" applyAlignment="1">
      <alignment horizontal="center" vertical="center"/>
    </xf>
    <xf numFmtId="164" fontId="4" fillId="4" borderId="14"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4" fillId="4" borderId="14"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21166</xdr:colOff>
      <xdr:row>7</xdr:row>
      <xdr:rowOff>127000</xdr:rowOff>
    </xdr:from>
    <xdr:to>
      <xdr:col>10</xdr:col>
      <xdr:colOff>508000</xdr:colOff>
      <xdr:row>9</xdr:row>
      <xdr:rowOff>201083</xdr:rowOff>
    </xdr:to>
    <xdr:sp macro="" textlink="">
      <xdr:nvSpPr>
        <xdr:cNvPr id="2" name="Left Arrow 1"/>
        <xdr:cNvSpPr/>
      </xdr:nvSpPr>
      <xdr:spPr>
        <a:xfrm>
          <a:off x="8519583" y="2846917"/>
          <a:ext cx="486834" cy="582083"/>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7</xdr:col>
      <xdr:colOff>0</xdr:colOff>
      <xdr:row>1</xdr:row>
      <xdr:rowOff>10583</xdr:rowOff>
    </xdr:from>
    <xdr:to>
      <xdr:col>7</xdr:col>
      <xdr:colOff>1030689</xdr:colOff>
      <xdr:row>2</xdr:row>
      <xdr:rowOff>391583</xdr:rowOff>
    </xdr:to>
    <xdr:pic>
      <xdr:nvPicPr>
        <xdr:cNvPr id="3" name="Picture 2" descr="Logo International.png"/>
        <xdr:cNvPicPr>
          <a:picLocks noChangeAspect="1"/>
        </xdr:cNvPicPr>
      </xdr:nvPicPr>
      <xdr:blipFill>
        <a:blip xmlns:r="http://schemas.openxmlformats.org/officeDocument/2006/relationships" r:embed="rId1"/>
        <a:stretch>
          <a:fillRect/>
        </a:stretch>
      </xdr:blipFill>
      <xdr:spPr>
        <a:xfrm>
          <a:off x="6974417" y="222250"/>
          <a:ext cx="1030689" cy="1026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tapro.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28"/>
  <sheetViews>
    <sheetView tabSelected="1" zoomScale="90" zoomScaleNormal="90" workbookViewId="0">
      <selection activeCell="G4" sqref="G4:H4"/>
    </sheetView>
  </sheetViews>
  <sheetFormatPr defaultColWidth="8.7109375" defaultRowHeight="18"/>
  <cols>
    <col min="1" max="1" width="3.140625" style="1" customWidth="1"/>
    <col min="2" max="2" width="7" style="1" customWidth="1"/>
    <col min="3" max="3" width="31.42578125" style="1" bestFit="1" customWidth="1"/>
    <col min="4" max="4" width="12.28515625" style="1" customWidth="1"/>
    <col min="5" max="5" width="21" style="1" bestFit="1" customWidth="1"/>
    <col min="6" max="6" width="12.85546875" style="1" customWidth="1"/>
    <col min="7" max="7" width="17" style="1" bestFit="1" customWidth="1"/>
    <col min="8" max="8" width="15.5703125" style="1" bestFit="1" customWidth="1"/>
    <col min="9" max="10" width="3.140625" style="1" customWidth="1"/>
    <col min="11" max="16384" width="8.7109375" style="1"/>
  </cols>
  <sheetData>
    <row r="1" spans="1:16" ht="16.5" customHeight="1" thickBot="1">
      <c r="A1" s="8"/>
      <c r="B1" s="8"/>
      <c r="C1" s="8"/>
      <c r="D1" s="8"/>
      <c r="E1" s="8"/>
      <c r="F1" s="8"/>
      <c r="G1" s="8"/>
      <c r="H1" s="8"/>
      <c r="I1" s="8"/>
    </row>
    <row r="2" spans="1:16" ht="51" thickBot="1">
      <c r="A2" s="9"/>
      <c r="B2" s="64" t="s">
        <v>28</v>
      </c>
      <c r="C2" s="64"/>
      <c r="D2" s="64"/>
      <c r="E2" s="64"/>
      <c r="F2" s="64"/>
      <c r="G2" s="64"/>
      <c r="H2" s="65"/>
      <c r="I2" s="9"/>
    </row>
    <row r="3" spans="1:16" ht="31.5" thickBot="1">
      <c r="A3" s="9"/>
      <c r="B3" s="63" t="s">
        <v>27</v>
      </c>
      <c r="C3" s="63"/>
      <c r="D3" s="63"/>
      <c r="E3" s="63"/>
      <c r="F3" s="63"/>
      <c r="G3" s="63"/>
      <c r="H3" s="65"/>
      <c r="I3" s="9"/>
    </row>
    <row r="4" spans="1:16" ht="18.75" thickBot="1">
      <c r="A4" s="9"/>
      <c r="B4" s="59"/>
      <c r="C4" s="60"/>
      <c r="D4" s="60"/>
      <c r="E4" s="61"/>
      <c r="F4" s="17" t="s">
        <v>15</v>
      </c>
      <c r="G4" s="66">
        <v>43781</v>
      </c>
      <c r="H4" s="66"/>
      <c r="I4" s="9"/>
    </row>
    <row r="5" spans="1:16" ht="55.5" customHeight="1" thickTop="1" thickBot="1">
      <c r="A5" s="9"/>
      <c r="B5" s="18" t="s">
        <v>0</v>
      </c>
      <c r="C5" s="18" t="s">
        <v>35</v>
      </c>
      <c r="D5" s="18" t="s">
        <v>2</v>
      </c>
      <c r="E5" s="18" t="s">
        <v>3</v>
      </c>
      <c r="F5" s="18" t="s">
        <v>26</v>
      </c>
      <c r="G5" s="18" t="s">
        <v>4</v>
      </c>
      <c r="H5" s="19" t="s">
        <v>25</v>
      </c>
      <c r="I5" s="11"/>
      <c r="L5" s="57" t="s">
        <v>12</v>
      </c>
      <c r="M5" s="57"/>
      <c r="N5" s="57"/>
      <c r="O5" s="2"/>
      <c r="P5" s="3"/>
    </row>
    <row r="6" spans="1:16" ht="20.25" customHeight="1" thickBot="1">
      <c r="A6" s="9"/>
      <c r="B6" s="20">
        <f>IF(C6="", "", 1)</f>
        <v>1</v>
      </c>
      <c r="C6" s="21" t="s">
        <v>5</v>
      </c>
      <c r="D6" s="22">
        <v>0.13200000000000001</v>
      </c>
      <c r="E6" s="23">
        <v>5000</v>
      </c>
      <c r="F6" s="21">
        <v>12</v>
      </c>
      <c r="G6" s="24">
        <f>IFERROR(ABS(IF(D6="", "", PMT(D6/12, F6, E6))), "")</f>
        <v>447.05567883549554</v>
      </c>
      <c r="H6" s="25">
        <f>IF(D6="", "", RANK(D6, $D$6:$D$15,))</f>
        <v>4</v>
      </c>
      <c r="I6" s="11"/>
      <c r="J6" s="15"/>
      <c r="L6" s="58"/>
      <c r="M6" s="58"/>
      <c r="N6" s="58"/>
      <c r="O6" s="4"/>
      <c r="P6" s="5"/>
    </row>
    <row r="7" spans="1:16" ht="20.25" customHeight="1" thickBot="1">
      <c r="A7" s="9"/>
      <c r="B7" s="20">
        <f t="shared" ref="B7:B15" si="0">IF(C7="", "", B6+1)</f>
        <v>2</v>
      </c>
      <c r="C7" s="21" t="s">
        <v>6</v>
      </c>
      <c r="D7" s="22">
        <v>0.14399999999999999</v>
      </c>
      <c r="E7" s="23">
        <v>5000</v>
      </c>
      <c r="F7" s="21">
        <v>12</v>
      </c>
      <c r="G7" s="24">
        <f t="shared" ref="G7:G15" si="1">IFERROR(ABS(IF(D7="", "", PMT(D7/12, F7, E7))), "")</f>
        <v>449.87716639675443</v>
      </c>
      <c r="H7" s="25">
        <f t="shared" ref="H7:H15" si="2">IF(D7="", "", RANK(D7, $D$6:$D$15,))</f>
        <v>3</v>
      </c>
      <c r="I7" s="11"/>
      <c r="J7" s="15"/>
      <c r="L7" s="58"/>
      <c r="M7" s="58"/>
      <c r="N7" s="58"/>
      <c r="O7" s="6"/>
      <c r="P7" s="7"/>
    </row>
    <row r="8" spans="1:16" ht="20.25" customHeight="1" thickBot="1">
      <c r="A8" s="9"/>
      <c r="B8" s="20">
        <f t="shared" si="0"/>
        <v>3</v>
      </c>
      <c r="C8" s="21" t="s">
        <v>7</v>
      </c>
      <c r="D8" s="22">
        <v>0.156</v>
      </c>
      <c r="E8" s="23">
        <v>8000</v>
      </c>
      <c r="F8" s="21">
        <v>12</v>
      </c>
      <c r="G8" s="24">
        <f t="shared" si="1"/>
        <v>724.33342153828187</v>
      </c>
      <c r="H8" s="25">
        <f t="shared" si="2"/>
        <v>2</v>
      </c>
      <c r="I8" s="11"/>
      <c r="J8" s="15"/>
      <c r="L8" s="58"/>
      <c r="M8" s="58"/>
      <c r="N8" s="58"/>
    </row>
    <row r="9" spans="1:16" ht="20.25" customHeight="1" thickBot="1">
      <c r="A9" s="9"/>
      <c r="B9" s="20">
        <f t="shared" si="0"/>
        <v>4</v>
      </c>
      <c r="C9" s="21" t="s">
        <v>8</v>
      </c>
      <c r="D9" s="22">
        <v>0.12</v>
      </c>
      <c r="E9" s="23">
        <v>25000</v>
      </c>
      <c r="F9" s="21">
        <v>36</v>
      </c>
      <c r="G9" s="24">
        <f t="shared" si="1"/>
        <v>830.35774532127914</v>
      </c>
      <c r="H9" s="25">
        <f t="shared" si="2"/>
        <v>5</v>
      </c>
      <c r="I9" s="11"/>
      <c r="J9" s="15"/>
      <c r="L9" s="58"/>
      <c r="M9" s="58"/>
      <c r="N9" s="58"/>
    </row>
    <row r="10" spans="1:16" ht="20.25" customHeight="1" thickBot="1">
      <c r="A10" s="9"/>
      <c r="B10" s="20">
        <f t="shared" si="0"/>
        <v>5</v>
      </c>
      <c r="C10" s="21" t="s">
        <v>9</v>
      </c>
      <c r="D10" s="22">
        <v>0.12</v>
      </c>
      <c r="E10" s="23">
        <v>50000</v>
      </c>
      <c r="F10" s="21">
        <v>120</v>
      </c>
      <c r="G10" s="24">
        <f t="shared" si="1"/>
        <v>717.35474201293641</v>
      </c>
      <c r="H10" s="25">
        <f t="shared" si="2"/>
        <v>5</v>
      </c>
      <c r="I10" s="11"/>
      <c r="J10" s="15"/>
      <c r="L10" s="58"/>
      <c r="M10" s="58"/>
      <c r="N10" s="58"/>
    </row>
    <row r="11" spans="1:16" ht="20.25" customHeight="1" thickBot="1">
      <c r="A11" s="9"/>
      <c r="B11" s="20">
        <f t="shared" si="0"/>
        <v>6</v>
      </c>
      <c r="C11" s="21" t="s">
        <v>11</v>
      </c>
      <c r="D11" s="22">
        <v>0.18</v>
      </c>
      <c r="E11" s="23">
        <v>100000</v>
      </c>
      <c r="F11" s="21">
        <v>60</v>
      </c>
      <c r="G11" s="24">
        <f t="shared" si="1"/>
        <v>2539.3427427109236</v>
      </c>
      <c r="H11" s="25">
        <f t="shared" si="2"/>
        <v>1</v>
      </c>
      <c r="I11" s="11"/>
      <c r="J11" s="15"/>
      <c r="L11" s="58"/>
      <c r="M11" s="58"/>
      <c r="N11" s="58"/>
    </row>
    <row r="12" spans="1:16" ht="20.25" customHeight="1" thickBot="1">
      <c r="A12" s="9"/>
      <c r="B12" s="20">
        <f t="shared" si="0"/>
        <v>7</v>
      </c>
      <c r="C12" s="21" t="s">
        <v>10</v>
      </c>
      <c r="D12" s="22">
        <v>0.08</v>
      </c>
      <c r="E12" s="23">
        <v>500000</v>
      </c>
      <c r="F12" s="21">
        <v>180</v>
      </c>
      <c r="G12" s="24">
        <f t="shared" si="1"/>
        <v>4778.2604216517775</v>
      </c>
      <c r="H12" s="25">
        <f t="shared" si="2"/>
        <v>7</v>
      </c>
      <c r="I12" s="11"/>
      <c r="J12" s="15"/>
      <c r="L12" s="58"/>
      <c r="M12" s="58"/>
      <c r="N12" s="58"/>
    </row>
    <row r="13" spans="1:16" ht="20.25" customHeight="1" thickBot="1">
      <c r="A13" s="9"/>
      <c r="B13" s="20" t="str">
        <f t="shared" si="0"/>
        <v/>
      </c>
      <c r="C13" s="21"/>
      <c r="D13" s="22"/>
      <c r="E13" s="23"/>
      <c r="F13" s="21"/>
      <c r="G13" s="24" t="str">
        <f t="shared" si="1"/>
        <v/>
      </c>
      <c r="H13" s="25" t="str">
        <f t="shared" si="2"/>
        <v/>
      </c>
      <c r="I13" s="11"/>
      <c r="J13" s="15"/>
      <c r="L13" s="58"/>
      <c r="M13" s="58"/>
      <c r="N13" s="58"/>
    </row>
    <row r="14" spans="1:16" ht="20.25" customHeight="1" thickBot="1">
      <c r="A14" s="9"/>
      <c r="B14" s="20" t="str">
        <f t="shared" si="0"/>
        <v/>
      </c>
      <c r="C14" s="21"/>
      <c r="D14" s="22"/>
      <c r="E14" s="23"/>
      <c r="F14" s="21"/>
      <c r="G14" s="24" t="str">
        <f t="shared" si="1"/>
        <v/>
      </c>
      <c r="H14" s="25" t="str">
        <f t="shared" si="2"/>
        <v/>
      </c>
      <c r="I14" s="11"/>
      <c r="J14" s="15"/>
      <c r="L14" s="58"/>
      <c r="M14" s="58"/>
      <c r="N14" s="58"/>
    </row>
    <row r="15" spans="1:16" ht="20.25" customHeight="1" thickBot="1">
      <c r="A15" s="9"/>
      <c r="B15" s="20" t="str">
        <f t="shared" si="0"/>
        <v/>
      </c>
      <c r="C15" s="21"/>
      <c r="D15" s="22"/>
      <c r="E15" s="23"/>
      <c r="F15" s="21"/>
      <c r="G15" s="24" t="str">
        <f t="shared" si="1"/>
        <v/>
      </c>
      <c r="H15" s="25" t="str">
        <f t="shared" si="2"/>
        <v/>
      </c>
      <c r="I15" s="11"/>
      <c r="J15" s="15"/>
      <c r="L15" s="58"/>
      <c r="M15" s="58"/>
      <c r="N15" s="58"/>
    </row>
    <row r="16" spans="1:16" ht="20.25" customHeight="1" thickBot="1">
      <c r="A16" s="9"/>
      <c r="B16" s="46"/>
      <c r="C16" s="47"/>
      <c r="D16" s="48"/>
      <c r="E16" s="24">
        <f>SUM(E6:E15)</f>
        <v>693000</v>
      </c>
      <c r="F16" s="26"/>
      <c r="G16" s="24">
        <f>SUM(G6:G15)</f>
        <v>10486.581918467447</v>
      </c>
      <c r="H16" s="27"/>
      <c r="I16" s="11"/>
      <c r="J16" s="15"/>
      <c r="L16" s="58"/>
      <c r="M16" s="58"/>
      <c r="N16" s="58"/>
    </row>
    <row r="17" spans="1:12" ht="19.5" thickBot="1">
      <c r="A17" s="9"/>
      <c r="B17" s="11"/>
      <c r="C17" s="11"/>
      <c r="D17" s="11"/>
      <c r="E17" s="11"/>
      <c r="F17" s="11"/>
      <c r="G17" s="11"/>
      <c r="H17" s="11"/>
      <c r="I17" s="11"/>
      <c r="J17" s="12"/>
      <c r="K17" s="12"/>
      <c r="L17" s="12"/>
    </row>
    <row r="18" spans="1:12" ht="26.25" thickBot="1">
      <c r="A18" s="8"/>
      <c r="B18" s="49" t="s">
        <v>34</v>
      </c>
      <c r="C18" s="49"/>
      <c r="D18" s="49"/>
      <c r="E18" s="49"/>
      <c r="F18" s="70" t="s">
        <v>22</v>
      </c>
      <c r="G18" s="71"/>
      <c r="H18" s="72"/>
      <c r="I18" s="13"/>
      <c r="J18" s="12"/>
      <c r="K18" s="12"/>
      <c r="L18" s="12"/>
    </row>
    <row r="19" spans="1:12" ht="17.45" customHeight="1" thickBot="1">
      <c r="A19" s="8"/>
      <c r="B19" s="50" t="s">
        <v>1</v>
      </c>
      <c r="C19" s="50"/>
      <c r="D19" s="50"/>
      <c r="E19" s="20" t="s">
        <v>3</v>
      </c>
      <c r="F19" s="73"/>
      <c r="G19" s="58"/>
      <c r="H19" s="74"/>
      <c r="I19" s="13"/>
      <c r="J19" s="12"/>
      <c r="K19" s="12"/>
      <c r="L19" s="12"/>
    </row>
    <row r="20" spans="1:12" ht="19.5" thickBot="1">
      <c r="A20" s="8"/>
      <c r="B20" s="50" t="s">
        <v>29</v>
      </c>
      <c r="C20" s="50"/>
      <c r="D20" s="50"/>
      <c r="E20" s="28">
        <v>11000</v>
      </c>
      <c r="F20" s="73"/>
      <c r="G20" s="58"/>
      <c r="H20" s="74"/>
      <c r="I20" s="13"/>
      <c r="J20" s="12"/>
      <c r="K20" s="12"/>
      <c r="L20" s="12"/>
    </row>
    <row r="21" spans="1:12" ht="19.5" thickBot="1">
      <c r="A21" s="8"/>
      <c r="B21" s="50" t="s">
        <v>13</v>
      </c>
      <c r="C21" s="50"/>
      <c r="D21" s="50"/>
      <c r="E21" s="29">
        <f>G16</f>
        <v>10486.581918467447</v>
      </c>
      <c r="F21" s="73"/>
      <c r="G21" s="58"/>
      <c r="H21" s="74"/>
      <c r="I21" s="13"/>
      <c r="J21" s="12"/>
      <c r="K21" s="12"/>
      <c r="L21" s="12"/>
    </row>
    <row r="22" spans="1:12" ht="19.5" customHeight="1" thickBot="1">
      <c r="A22" s="8"/>
      <c r="B22" s="45" t="s">
        <v>14</v>
      </c>
      <c r="C22" s="45"/>
      <c r="D22" s="45"/>
      <c r="E22" s="62">
        <f>E20-E21</f>
        <v>513.41808153255261</v>
      </c>
      <c r="F22" s="73"/>
      <c r="G22" s="58"/>
      <c r="H22" s="74"/>
      <c r="I22" s="13"/>
      <c r="J22" s="12"/>
      <c r="K22" s="12"/>
      <c r="L22" s="12"/>
    </row>
    <row r="23" spans="1:12" ht="19.5" thickBot="1">
      <c r="A23" s="8"/>
      <c r="B23" s="45"/>
      <c r="C23" s="45"/>
      <c r="D23" s="45"/>
      <c r="E23" s="62"/>
      <c r="F23" s="75"/>
      <c r="G23" s="76"/>
      <c r="H23" s="77"/>
      <c r="I23" s="13"/>
      <c r="J23" s="12"/>
      <c r="K23" s="12"/>
      <c r="L23" s="12"/>
    </row>
    <row r="24" spans="1:12" ht="16.5" customHeight="1" thickBot="1">
      <c r="A24" s="8"/>
      <c r="B24" s="13"/>
      <c r="C24" s="14"/>
      <c r="D24" s="13"/>
      <c r="E24" s="13"/>
      <c r="F24" s="13"/>
      <c r="G24" s="13"/>
      <c r="H24" s="13"/>
      <c r="I24" s="13"/>
      <c r="J24" s="12"/>
      <c r="K24" s="12"/>
      <c r="L24" s="12"/>
    </row>
    <row r="25" spans="1:12" ht="18.75">
      <c r="A25" s="10"/>
      <c r="B25" s="51" t="s">
        <v>23</v>
      </c>
      <c r="C25" s="52"/>
      <c r="D25" s="52"/>
      <c r="E25" s="52"/>
      <c r="F25" s="52"/>
      <c r="G25" s="52"/>
      <c r="H25" s="53"/>
      <c r="I25" s="13"/>
      <c r="J25" s="12"/>
      <c r="K25" s="12"/>
      <c r="L25" s="12"/>
    </row>
    <row r="26" spans="1:12" ht="19.5" thickBot="1">
      <c r="A26" s="10"/>
      <c r="B26" s="54"/>
      <c r="C26" s="55"/>
      <c r="D26" s="55"/>
      <c r="E26" s="55"/>
      <c r="F26" s="55"/>
      <c r="G26" s="55"/>
      <c r="H26" s="56"/>
      <c r="I26" s="13"/>
      <c r="J26" s="12"/>
      <c r="K26" s="12"/>
      <c r="L26" s="12"/>
    </row>
    <row r="27" spans="1:12" ht="19.5" thickBot="1">
      <c r="A27" s="10"/>
      <c r="B27" s="67" t="s">
        <v>33</v>
      </c>
      <c r="C27" s="68"/>
      <c r="D27" s="68"/>
      <c r="E27" s="68"/>
      <c r="F27" s="68"/>
      <c r="G27" s="68"/>
      <c r="H27" s="69"/>
      <c r="I27" s="13"/>
      <c r="J27" s="12"/>
      <c r="K27" s="12"/>
      <c r="L27" s="12"/>
    </row>
    <row r="28" spans="1:12" ht="16.5" customHeight="1">
      <c r="A28" s="10"/>
      <c r="B28" s="13"/>
      <c r="C28" s="13"/>
      <c r="D28" s="13"/>
      <c r="E28" s="13"/>
      <c r="F28" s="13"/>
      <c r="G28" s="13"/>
      <c r="H28" s="13"/>
      <c r="I28" s="13"/>
      <c r="J28" s="12"/>
      <c r="K28" s="12"/>
      <c r="L28" s="12"/>
    </row>
  </sheetData>
  <mergeCells count="16">
    <mergeCell ref="B2:G2"/>
    <mergeCell ref="H2:H3"/>
    <mergeCell ref="G4:H4"/>
    <mergeCell ref="B27:H27"/>
    <mergeCell ref="F18:H23"/>
    <mergeCell ref="B25:H26"/>
    <mergeCell ref="L5:N16"/>
    <mergeCell ref="B4:E4"/>
    <mergeCell ref="E22:E23"/>
    <mergeCell ref="B3:G3"/>
    <mergeCell ref="B22:D23"/>
    <mergeCell ref="B16:D16"/>
    <mergeCell ref="B18:E18"/>
    <mergeCell ref="B19:D19"/>
    <mergeCell ref="B20:D20"/>
    <mergeCell ref="B21:D21"/>
  </mergeCells>
  <hyperlinks>
    <hyperlink ref="B2" r:id="rId1"/>
  </hyperlinks>
  <printOptions horizontalCentered="1"/>
  <pageMargins left="0.39370078740157483" right="0.39370078740157483" top="0.39370078740157483" bottom="0.39370078740157483" header="0.31496062992125984" footer="0.31496062992125984"/>
  <pageSetup paperSize="9" orientation="landscape" horizontalDpi="300" r:id="rId2"/>
  <drawing r:id="rId3"/>
</worksheet>
</file>

<file path=xl/worksheets/sheet2.xml><?xml version="1.0" encoding="utf-8"?>
<worksheet xmlns="http://schemas.openxmlformats.org/spreadsheetml/2006/main" xmlns:r="http://schemas.openxmlformats.org/officeDocument/2006/relationships">
  <dimension ref="A1:O30"/>
  <sheetViews>
    <sheetView workbookViewId="0">
      <selection activeCell="B3" sqref="B3:D3"/>
    </sheetView>
  </sheetViews>
  <sheetFormatPr defaultRowHeight="15"/>
  <cols>
    <col min="1" max="1" width="3.140625" style="31" customWidth="1"/>
    <col min="2" max="2" width="9.140625" style="31" bestFit="1" customWidth="1"/>
    <col min="3" max="3" width="17.28515625" style="31" bestFit="1" customWidth="1"/>
    <col min="4" max="4" width="19" style="31" customWidth="1"/>
    <col min="5" max="5" width="17.140625" style="31" bestFit="1" customWidth="1"/>
    <col min="6" max="6" width="10.85546875" style="31" bestFit="1" customWidth="1"/>
    <col min="7" max="7" width="16.42578125" style="31" bestFit="1" customWidth="1"/>
    <col min="8" max="8" width="18.85546875" style="31" customWidth="1"/>
    <col min="9" max="9" width="3.140625" style="31" customWidth="1"/>
    <col min="10" max="16384" width="9.140625" style="31"/>
  </cols>
  <sheetData>
    <row r="1" spans="1:15" ht="17.25" customHeight="1" thickBot="1">
      <c r="A1" s="42"/>
      <c r="B1" s="43"/>
      <c r="C1" s="43"/>
      <c r="D1" s="43"/>
      <c r="E1" s="43"/>
      <c r="F1" s="43"/>
      <c r="G1" s="43"/>
      <c r="H1" s="43"/>
      <c r="I1" s="43"/>
      <c r="J1" s="30"/>
      <c r="K1" s="30"/>
      <c r="L1" s="30"/>
      <c r="M1" s="30"/>
      <c r="N1" s="30"/>
      <c r="O1" s="30"/>
    </row>
    <row r="2" spans="1:15" ht="26.25" thickBot="1">
      <c r="A2" s="42"/>
      <c r="B2" s="79" t="s">
        <v>32</v>
      </c>
      <c r="C2" s="80"/>
      <c r="D2" s="80"/>
      <c r="E2" s="80"/>
      <c r="F2" s="80"/>
      <c r="G2" s="80"/>
      <c r="H2" s="81"/>
      <c r="I2" s="43"/>
      <c r="J2" s="30"/>
      <c r="K2" s="30"/>
      <c r="L2" s="30"/>
      <c r="M2" s="30"/>
      <c r="N2" s="30"/>
      <c r="O2" s="30"/>
    </row>
    <row r="3" spans="1:15" ht="18.75" thickBot="1">
      <c r="A3" s="42"/>
      <c r="B3" s="78" t="s">
        <v>30</v>
      </c>
      <c r="C3" s="78"/>
      <c r="D3" s="78"/>
      <c r="E3" s="33" t="s">
        <v>18</v>
      </c>
      <c r="F3" s="34">
        <v>0.24</v>
      </c>
      <c r="G3" s="17" t="s">
        <v>17</v>
      </c>
      <c r="H3" s="16"/>
      <c r="I3" s="9"/>
      <c r="J3" s="32"/>
      <c r="K3" s="32"/>
      <c r="L3" s="32"/>
      <c r="M3" s="32"/>
      <c r="N3" s="32"/>
      <c r="O3" s="32"/>
    </row>
    <row r="4" spans="1:15" ht="36.75" thickBot="1">
      <c r="A4" s="42"/>
      <c r="B4" s="17" t="s">
        <v>0</v>
      </c>
      <c r="C4" s="17" t="s">
        <v>24</v>
      </c>
      <c r="D4" s="35" t="s">
        <v>20</v>
      </c>
      <c r="E4" s="35" t="s">
        <v>19</v>
      </c>
      <c r="F4" s="17" t="s">
        <v>16</v>
      </c>
      <c r="G4" s="35" t="s">
        <v>21</v>
      </c>
      <c r="H4" s="35" t="s">
        <v>31</v>
      </c>
      <c r="I4" s="9"/>
      <c r="J4" s="32"/>
      <c r="K4" s="32"/>
      <c r="L4" s="32"/>
      <c r="M4" s="32"/>
      <c r="N4" s="32"/>
      <c r="O4" s="32"/>
    </row>
    <row r="5" spans="1:15" ht="18.75" thickBot="1">
      <c r="A5" s="42"/>
      <c r="B5" s="36">
        <f>IF(C5="", "", 1)</f>
        <v>1</v>
      </c>
      <c r="C5" s="37">
        <v>43800</v>
      </c>
      <c r="D5" s="38">
        <f>'Debt Reduction Calculator'!$E$22</f>
        <v>513.41808153255261</v>
      </c>
      <c r="E5" s="38">
        <f>D5</f>
        <v>513.41808153255261</v>
      </c>
      <c r="F5" s="39">
        <f t="shared" ref="F5:F28" si="0">$F$3/12</f>
        <v>0.02</v>
      </c>
      <c r="G5" s="38">
        <f>E5*F5</f>
        <v>10.268361630651052</v>
      </c>
      <c r="H5" s="38">
        <f>E5+G5</f>
        <v>523.68644316320365</v>
      </c>
      <c r="I5" s="9"/>
      <c r="J5" s="32"/>
      <c r="K5" s="32"/>
      <c r="L5" s="32"/>
      <c r="M5" s="32"/>
      <c r="N5" s="32"/>
      <c r="O5" s="32"/>
    </row>
    <row r="6" spans="1:15" ht="18.75" thickBot="1">
      <c r="A6" s="42"/>
      <c r="B6" s="36">
        <f>IF(C6="", "", B5+1)</f>
        <v>2</v>
      </c>
      <c r="C6" s="40">
        <f>C5+31</f>
        <v>43831</v>
      </c>
      <c r="D6" s="38">
        <f>'Debt Reduction Calculator'!$E$22</f>
        <v>513.41808153255261</v>
      </c>
      <c r="E6" s="38">
        <f>H5+D6</f>
        <v>1037.1045246957563</v>
      </c>
      <c r="F6" s="39">
        <f t="shared" si="0"/>
        <v>0.02</v>
      </c>
      <c r="G6" s="38">
        <f t="shared" ref="G6:G28" si="1">E6*F6</f>
        <v>20.742090493915125</v>
      </c>
      <c r="H6" s="38">
        <f t="shared" ref="H6:H28" si="2">E6+G6</f>
        <v>1057.8466151896714</v>
      </c>
      <c r="I6" s="9"/>
      <c r="J6" s="32"/>
      <c r="K6" s="32"/>
      <c r="L6" s="32"/>
      <c r="M6" s="32"/>
      <c r="N6" s="32"/>
      <c r="O6" s="32"/>
    </row>
    <row r="7" spans="1:15" ht="18.75" thickBot="1">
      <c r="A7" s="42"/>
      <c r="B7" s="36">
        <f t="shared" ref="B7:B28" si="3">IF(C7="", "", B6+1)</f>
        <v>3</v>
      </c>
      <c r="C7" s="40">
        <f t="shared" ref="C7:C25" si="4">C6+31</f>
        <v>43862</v>
      </c>
      <c r="D7" s="38">
        <f>'Debt Reduction Calculator'!$E$22</f>
        <v>513.41808153255261</v>
      </c>
      <c r="E7" s="38">
        <f t="shared" ref="E7:E28" si="5">H6+D7</f>
        <v>1571.264696722224</v>
      </c>
      <c r="F7" s="39">
        <f t="shared" si="0"/>
        <v>0.02</v>
      </c>
      <c r="G7" s="38">
        <f t="shared" si="1"/>
        <v>31.425293934444483</v>
      </c>
      <c r="H7" s="38">
        <f t="shared" si="2"/>
        <v>1602.6899906566684</v>
      </c>
      <c r="I7" s="9"/>
      <c r="J7" s="32"/>
      <c r="K7" s="32"/>
      <c r="L7" s="32"/>
      <c r="M7" s="32"/>
      <c r="N7" s="32"/>
      <c r="O7" s="32"/>
    </row>
    <row r="8" spans="1:15" ht="18.75" thickBot="1">
      <c r="A8" s="42"/>
      <c r="B8" s="36">
        <f t="shared" si="3"/>
        <v>4</v>
      </c>
      <c r="C8" s="40">
        <f t="shared" si="4"/>
        <v>43893</v>
      </c>
      <c r="D8" s="38">
        <f>'Debt Reduction Calculator'!$E$22</f>
        <v>513.41808153255261</v>
      </c>
      <c r="E8" s="38">
        <f t="shared" si="5"/>
        <v>2116.1080721892213</v>
      </c>
      <c r="F8" s="39">
        <f t="shared" si="0"/>
        <v>0.02</v>
      </c>
      <c r="G8" s="38">
        <f t="shared" si="1"/>
        <v>42.322161443784424</v>
      </c>
      <c r="H8" s="38">
        <f t="shared" si="2"/>
        <v>2158.4302336330056</v>
      </c>
      <c r="I8" s="9"/>
      <c r="J8" s="32"/>
      <c r="K8" s="32"/>
      <c r="L8" s="32"/>
      <c r="M8" s="32"/>
      <c r="N8" s="32"/>
      <c r="O8" s="32"/>
    </row>
    <row r="9" spans="1:15" ht="18.75" thickBot="1">
      <c r="A9" s="42"/>
      <c r="B9" s="36">
        <f t="shared" si="3"/>
        <v>5</v>
      </c>
      <c r="C9" s="40">
        <f t="shared" si="4"/>
        <v>43924</v>
      </c>
      <c r="D9" s="38">
        <f>'Debt Reduction Calculator'!$E$22</f>
        <v>513.41808153255261</v>
      </c>
      <c r="E9" s="38">
        <f t="shared" si="5"/>
        <v>2671.8483151655582</v>
      </c>
      <c r="F9" s="39">
        <f t="shared" si="0"/>
        <v>0.02</v>
      </c>
      <c r="G9" s="38">
        <f t="shared" si="1"/>
        <v>53.436966303311166</v>
      </c>
      <c r="H9" s="38">
        <f t="shared" si="2"/>
        <v>2725.2852814688695</v>
      </c>
      <c r="I9" s="9"/>
      <c r="J9" s="32"/>
      <c r="K9" s="32"/>
      <c r="L9" s="32"/>
      <c r="M9" s="32"/>
      <c r="N9" s="32"/>
      <c r="O9" s="32"/>
    </row>
    <row r="10" spans="1:15" ht="18.75" thickBot="1">
      <c r="A10" s="42"/>
      <c r="B10" s="36">
        <f t="shared" si="3"/>
        <v>6</v>
      </c>
      <c r="C10" s="40">
        <f t="shared" si="4"/>
        <v>43955</v>
      </c>
      <c r="D10" s="38">
        <f>'Debt Reduction Calculator'!$E$22</f>
        <v>513.41808153255261</v>
      </c>
      <c r="E10" s="38">
        <f t="shared" si="5"/>
        <v>3238.7033630014221</v>
      </c>
      <c r="F10" s="39">
        <f t="shared" si="0"/>
        <v>0.02</v>
      </c>
      <c r="G10" s="38">
        <f t="shared" si="1"/>
        <v>64.774067260028446</v>
      </c>
      <c r="H10" s="38">
        <f t="shared" si="2"/>
        <v>3303.4774302614505</v>
      </c>
      <c r="I10" s="9"/>
      <c r="J10" s="32"/>
      <c r="K10" s="32"/>
      <c r="L10" s="32"/>
      <c r="M10" s="32"/>
      <c r="N10" s="32"/>
      <c r="O10" s="32"/>
    </row>
    <row r="11" spans="1:15" ht="18.75" thickBot="1">
      <c r="A11" s="42"/>
      <c r="B11" s="36">
        <f t="shared" si="3"/>
        <v>7</v>
      </c>
      <c r="C11" s="40">
        <f t="shared" si="4"/>
        <v>43986</v>
      </c>
      <c r="D11" s="38">
        <f>'Debt Reduction Calculator'!$E$22</f>
        <v>513.41808153255261</v>
      </c>
      <c r="E11" s="38">
        <f t="shared" si="5"/>
        <v>3816.8955117940031</v>
      </c>
      <c r="F11" s="39">
        <f t="shared" si="0"/>
        <v>0.02</v>
      </c>
      <c r="G11" s="38">
        <f t="shared" si="1"/>
        <v>76.337910235880059</v>
      </c>
      <c r="H11" s="38">
        <f t="shared" si="2"/>
        <v>3893.2334220298831</v>
      </c>
      <c r="I11" s="9"/>
      <c r="J11" s="32"/>
      <c r="K11" s="32"/>
      <c r="L11" s="32"/>
      <c r="M11" s="32"/>
      <c r="N11" s="32"/>
      <c r="O11" s="32"/>
    </row>
    <row r="12" spans="1:15" ht="18.75" thickBot="1">
      <c r="A12" s="42"/>
      <c r="B12" s="36">
        <f t="shared" si="3"/>
        <v>8</v>
      </c>
      <c r="C12" s="40">
        <f t="shared" si="4"/>
        <v>44017</v>
      </c>
      <c r="D12" s="38">
        <f>'Debt Reduction Calculator'!$E$22</f>
        <v>513.41808153255261</v>
      </c>
      <c r="E12" s="38">
        <f t="shared" si="5"/>
        <v>4406.6515035624361</v>
      </c>
      <c r="F12" s="39">
        <f t="shared" si="0"/>
        <v>0.02</v>
      </c>
      <c r="G12" s="38">
        <f t="shared" si="1"/>
        <v>88.133030071248726</v>
      </c>
      <c r="H12" s="38">
        <f t="shared" si="2"/>
        <v>4494.784533633685</v>
      </c>
      <c r="I12" s="9"/>
      <c r="J12" s="32"/>
      <c r="K12" s="32"/>
      <c r="L12" s="32"/>
      <c r="M12" s="32"/>
      <c r="N12" s="32"/>
      <c r="O12" s="32"/>
    </row>
    <row r="13" spans="1:15" ht="18.75" thickBot="1">
      <c r="A13" s="42"/>
      <c r="B13" s="36">
        <f t="shared" si="3"/>
        <v>9</v>
      </c>
      <c r="C13" s="40">
        <f t="shared" si="4"/>
        <v>44048</v>
      </c>
      <c r="D13" s="38">
        <f>'Debt Reduction Calculator'!$E$22</f>
        <v>513.41808153255261</v>
      </c>
      <c r="E13" s="38">
        <f t="shared" si="5"/>
        <v>5008.2026151662376</v>
      </c>
      <c r="F13" s="39">
        <f t="shared" si="0"/>
        <v>0.02</v>
      </c>
      <c r="G13" s="38">
        <f t="shared" si="1"/>
        <v>100.16405230332475</v>
      </c>
      <c r="H13" s="38">
        <f t="shared" si="2"/>
        <v>5108.3666674695623</v>
      </c>
      <c r="I13" s="9"/>
      <c r="J13" s="32"/>
      <c r="K13" s="32"/>
      <c r="L13" s="32"/>
      <c r="M13" s="32"/>
      <c r="N13" s="32"/>
      <c r="O13" s="32"/>
    </row>
    <row r="14" spans="1:15" ht="18.75" thickBot="1">
      <c r="A14" s="42"/>
      <c r="B14" s="36">
        <f t="shared" si="3"/>
        <v>10</v>
      </c>
      <c r="C14" s="40">
        <f t="shared" si="4"/>
        <v>44079</v>
      </c>
      <c r="D14" s="38">
        <f>'Debt Reduction Calculator'!$E$22</f>
        <v>513.41808153255261</v>
      </c>
      <c r="E14" s="38">
        <f t="shared" si="5"/>
        <v>5621.7847490021149</v>
      </c>
      <c r="F14" s="39">
        <f t="shared" si="0"/>
        <v>0.02</v>
      </c>
      <c r="G14" s="38">
        <f t="shared" si="1"/>
        <v>112.4356949800423</v>
      </c>
      <c r="H14" s="38">
        <f t="shared" si="2"/>
        <v>5734.2204439821571</v>
      </c>
      <c r="I14" s="9"/>
      <c r="J14" s="32"/>
      <c r="K14" s="32"/>
      <c r="L14" s="32"/>
      <c r="M14" s="32"/>
      <c r="N14" s="32"/>
      <c r="O14" s="32"/>
    </row>
    <row r="15" spans="1:15" ht="18.75" thickBot="1">
      <c r="A15" s="42"/>
      <c r="B15" s="36">
        <f t="shared" si="3"/>
        <v>11</v>
      </c>
      <c r="C15" s="40">
        <f t="shared" si="4"/>
        <v>44110</v>
      </c>
      <c r="D15" s="38">
        <f>'Debt Reduction Calculator'!$E$22</f>
        <v>513.41808153255261</v>
      </c>
      <c r="E15" s="38">
        <f t="shared" si="5"/>
        <v>6247.6385255147097</v>
      </c>
      <c r="F15" s="39">
        <f t="shared" si="0"/>
        <v>0.02</v>
      </c>
      <c r="G15" s="38">
        <f t="shared" si="1"/>
        <v>124.9527705102942</v>
      </c>
      <c r="H15" s="38">
        <f t="shared" si="2"/>
        <v>6372.5912960250043</v>
      </c>
      <c r="I15" s="9"/>
      <c r="J15" s="32"/>
      <c r="K15" s="32"/>
      <c r="L15" s="32"/>
      <c r="M15" s="32"/>
      <c r="N15" s="32"/>
      <c r="O15" s="32"/>
    </row>
    <row r="16" spans="1:15" ht="18.75" thickBot="1">
      <c r="A16" s="42"/>
      <c r="B16" s="36">
        <f t="shared" si="3"/>
        <v>12</v>
      </c>
      <c r="C16" s="40">
        <f t="shared" si="4"/>
        <v>44141</v>
      </c>
      <c r="D16" s="38">
        <f>'Debt Reduction Calculator'!$E$22</f>
        <v>513.41808153255261</v>
      </c>
      <c r="E16" s="38">
        <f t="shared" si="5"/>
        <v>6886.0093775575569</v>
      </c>
      <c r="F16" s="39">
        <f t="shared" si="0"/>
        <v>0.02</v>
      </c>
      <c r="G16" s="38">
        <f t="shared" si="1"/>
        <v>137.72018755115116</v>
      </c>
      <c r="H16" s="44">
        <f t="shared" si="2"/>
        <v>7023.7295651087079</v>
      </c>
      <c r="I16" s="9"/>
      <c r="J16" s="32"/>
      <c r="K16" s="32"/>
      <c r="L16" s="32"/>
      <c r="M16" s="32"/>
      <c r="N16" s="32"/>
      <c r="O16" s="32"/>
    </row>
    <row r="17" spans="1:15" ht="18.75" thickBot="1">
      <c r="A17" s="42"/>
      <c r="B17" s="36">
        <f t="shared" si="3"/>
        <v>13</v>
      </c>
      <c r="C17" s="40">
        <f t="shared" si="4"/>
        <v>44172</v>
      </c>
      <c r="D17" s="38">
        <f>'Debt Reduction Calculator'!$E$22</f>
        <v>513.41808153255261</v>
      </c>
      <c r="E17" s="38">
        <f t="shared" si="5"/>
        <v>7537.1476466412605</v>
      </c>
      <c r="F17" s="39">
        <f t="shared" si="0"/>
        <v>0.02</v>
      </c>
      <c r="G17" s="38">
        <f t="shared" si="1"/>
        <v>150.7429529328252</v>
      </c>
      <c r="H17" s="38">
        <f t="shared" si="2"/>
        <v>7687.8905995740861</v>
      </c>
      <c r="I17" s="9"/>
      <c r="J17" s="32"/>
      <c r="K17" s="32"/>
      <c r="L17" s="32"/>
      <c r="M17" s="32"/>
      <c r="N17" s="32"/>
      <c r="O17" s="32"/>
    </row>
    <row r="18" spans="1:15" ht="18.75" thickBot="1">
      <c r="A18" s="42"/>
      <c r="B18" s="36">
        <f t="shared" si="3"/>
        <v>14</v>
      </c>
      <c r="C18" s="40">
        <f t="shared" si="4"/>
        <v>44203</v>
      </c>
      <c r="D18" s="38">
        <f>'Debt Reduction Calculator'!$E$22</f>
        <v>513.41808153255261</v>
      </c>
      <c r="E18" s="38">
        <f t="shared" si="5"/>
        <v>8201.3086811066387</v>
      </c>
      <c r="F18" s="39">
        <f t="shared" si="0"/>
        <v>0.02</v>
      </c>
      <c r="G18" s="38">
        <f t="shared" si="1"/>
        <v>164.02617362213277</v>
      </c>
      <c r="H18" s="38">
        <f t="shared" si="2"/>
        <v>8365.3348547287715</v>
      </c>
      <c r="I18" s="9"/>
      <c r="J18" s="32"/>
      <c r="K18" s="32"/>
      <c r="L18" s="32"/>
      <c r="M18" s="32"/>
      <c r="N18" s="32"/>
      <c r="O18" s="32"/>
    </row>
    <row r="19" spans="1:15" ht="18.75" thickBot="1">
      <c r="A19" s="42"/>
      <c r="B19" s="36">
        <f t="shared" si="3"/>
        <v>15</v>
      </c>
      <c r="C19" s="40">
        <f t="shared" si="4"/>
        <v>44234</v>
      </c>
      <c r="D19" s="38">
        <f>'Debt Reduction Calculator'!$E$22</f>
        <v>513.41808153255261</v>
      </c>
      <c r="E19" s="38">
        <f t="shared" si="5"/>
        <v>8878.7529362613241</v>
      </c>
      <c r="F19" s="39">
        <f t="shared" si="0"/>
        <v>0.02</v>
      </c>
      <c r="G19" s="38">
        <f t="shared" si="1"/>
        <v>177.57505872522648</v>
      </c>
      <c r="H19" s="38">
        <f t="shared" si="2"/>
        <v>9056.32799498655</v>
      </c>
      <c r="I19" s="9"/>
      <c r="J19" s="32"/>
      <c r="K19" s="32"/>
      <c r="L19" s="32"/>
      <c r="M19" s="32"/>
      <c r="N19" s="32"/>
      <c r="O19" s="32"/>
    </row>
    <row r="20" spans="1:15" ht="18.75" thickBot="1">
      <c r="A20" s="42"/>
      <c r="B20" s="36">
        <f t="shared" si="3"/>
        <v>16</v>
      </c>
      <c r="C20" s="40">
        <f t="shared" si="4"/>
        <v>44265</v>
      </c>
      <c r="D20" s="38">
        <f>'Debt Reduction Calculator'!$E$22</f>
        <v>513.41808153255261</v>
      </c>
      <c r="E20" s="38">
        <f t="shared" si="5"/>
        <v>9569.7460765191026</v>
      </c>
      <c r="F20" s="39">
        <f t="shared" si="0"/>
        <v>0.02</v>
      </c>
      <c r="G20" s="38">
        <f t="shared" si="1"/>
        <v>191.39492153038205</v>
      </c>
      <c r="H20" s="38">
        <f t="shared" si="2"/>
        <v>9761.1409980494846</v>
      </c>
      <c r="I20" s="9"/>
      <c r="J20" s="32"/>
      <c r="K20" s="32"/>
      <c r="L20" s="32"/>
      <c r="M20" s="32"/>
      <c r="N20" s="32"/>
      <c r="O20" s="32"/>
    </row>
    <row r="21" spans="1:15" ht="18.75" thickBot="1">
      <c r="A21" s="42"/>
      <c r="B21" s="36">
        <f t="shared" si="3"/>
        <v>17</v>
      </c>
      <c r="C21" s="40">
        <f t="shared" si="4"/>
        <v>44296</v>
      </c>
      <c r="D21" s="38">
        <f>'Debt Reduction Calculator'!$E$22</f>
        <v>513.41808153255261</v>
      </c>
      <c r="E21" s="38">
        <f t="shared" si="5"/>
        <v>10274.559079582037</v>
      </c>
      <c r="F21" s="39">
        <f t="shared" si="0"/>
        <v>0.02</v>
      </c>
      <c r="G21" s="38">
        <f t="shared" si="1"/>
        <v>205.49118159164075</v>
      </c>
      <c r="H21" s="38">
        <f t="shared" si="2"/>
        <v>10480.050261173677</v>
      </c>
      <c r="I21" s="9"/>
      <c r="J21" s="32"/>
      <c r="K21" s="32"/>
      <c r="L21" s="32"/>
      <c r="M21" s="32"/>
      <c r="N21" s="32"/>
      <c r="O21" s="32"/>
    </row>
    <row r="22" spans="1:15" ht="18.75" thickBot="1">
      <c r="A22" s="42"/>
      <c r="B22" s="36">
        <f t="shared" si="3"/>
        <v>18</v>
      </c>
      <c r="C22" s="40">
        <f t="shared" si="4"/>
        <v>44327</v>
      </c>
      <c r="D22" s="38">
        <f>'Debt Reduction Calculator'!$E$22</f>
        <v>513.41808153255261</v>
      </c>
      <c r="E22" s="38">
        <f t="shared" si="5"/>
        <v>10993.46834270623</v>
      </c>
      <c r="F22" s="39">
        <f t="shared" si="0"/>
        <v>0.02</v>
      </c>
      <c r="G22" s="38">
        <f t="shared" si="1"/>
        <v>219.86936685412459</v>
      </c>
      <c r="H22" s="38">
        <f t="shared" si="2"/>
        <v>11213.337709560356</v>
      </c>
      <c r="I22" s="9"/>
      <c r="J22" s="32"/>
      <c r="K22" s="32"/>
      <c r="L22" s="32"/>
      <c r="M22" s="32"/>
      <c r="N22" s="32"/>
      <c r="O22" s="32"/>
    </row>
    <row r="23" spans="1:15" ht="18.75" thickBot="1">
      <c r="A23" s="42"/>
      <c r="B23" s="36">
        <f t="shared" si="3"/>
        <v>19</v>
      </c>
      <c r="C23" s="40">
        <f t="shared" si="4"/>
        <v>44358</v>
      </c>
      <c r="D23" s="38">
        <f>'Debt Reduction Calculator'!$E$22</f>
        <v>513.41808153255261</v>
      </c>
      <c r="E23" s="38">
        <f t="shared" si="5"/>
        <v>11726.755791092908</v>
      </c>
      <c r="F23" s="39">
        <f t="shared" si="0"/>
        <v>0.02</v>
      </c>
      <c r="G23" s="38">
        <f t="shared" si="1"/>
        <v>234.53511582185817</v>
      </c>
      <c r="H23" s="38">
        <f t="shared" si="2"/>
        <v>11961.290906914766</v>
      </c>
      <c r="I23" s="9"/>
      <c r="J23" s="32"/>
      <c r="K23" s="32"/>
      <c r="L23" s="32"/>
      <c r="M23" s="32"/>
      <c r="N23" s="32"/>
      <c r="O23" s="32"/>
    </row>
    <row r="24" spans="1:15" ht="18.75" thickBot="1">
      <c r="A24" s="42"/>
      <c r="B24" s="36">
        <f t="shared" si="3"/>
        <v>20</v>
      </c>
      <c r="C24" s="40">
        <f t="shared" si="4"/>
        <v>44389</v>
      </c>
      <c r="D24" s="38">
        <f>'Debt Reduction Calculator'!$E$22</f>
        <v>513.41808153255261</v>
      </c>
      <c r="E24" s="38">
        <f t="shared" si="5"/>
        <v>12474.708988447319</v>
      </c>
      <c r="F24" s="39">
        <f t="shared" si="0"/>
        <v>0.02</v>
      </c>
      <c r="G24" s="38">
        <f t="shared" si="1"/>
        <v>249.4941797689464</v>
      </c>
      <c r="H24" s="38">
        <f t="shared" si="2"/>
        <v>12724.203168216265</v>
      </c>
      <c r="I24" s="9"/>
      <c r="J24" s="32"/>
      <c r="K24" s="32"/>
      <c r="L24" s="32"/>
      <c r="M24" s="32"/>
      <c r="N24" s="32"/>
      <c r="O24" s="32"/>
    </row>
    <row r="25" spans="1:15" ht="18.75" thickBot="1">
      <c r="A25" s="42"/>
      <c r="B25" s="36">
        <f t="shared" si="3"/>
        <v>21</v>
      </c>
      <c r="C25" s="40">
        <f t="shared" si="4"/>
        <v>44420</v>
      </c>
      <c r="D25" s="38">
        <f>'Debt Reduction Calculator'!$E$22</f>
        <v>513.41808153255261</v>
      </c>
      <c r="E25" s="38">
        <f t="shared" si="5"/>
        <v>13237.621249748818</v>
      </c>
      <c r="F25" s="39">
        <f t="shared" si="0"/>
        <v>0.02</v>
      </c>
      <c r="G25" s="38">
        <f t="shared" si="1"/>
        <v>264.75242499497637</v>
      </c>
      <c r="H25" s="38">
        <f t="shared" si="2"/>
        <v>13502.373674743794</v>
      </c>
      <c r="I25" s="9"/>
      <c r="J25" s="32"/>
      <c r="K25" s="32"/>
      <c r="L25" s="32"/>
      <c r="M25" s="32"/>
      <c r="N25" s="32"/>
      <c r="O25" s="32"/>
    </row>
    <row r="26" spans="1:15" ht="18.75" thickBot="1">
      <c r="A26" s="42"/>
      <c r="B26" s="36">
        <f t="shared" si="3"/>
        <v>22</v>
      </c>
      <c r="C26" s="40">
        <f t="shared" ref="C26:C28" si="6">C25+31</f>
        <v>44451</v>
      </c>
      <c r="D26" s="38">
        <f>'Debt Reduction Calculator'!$E$22</f>
        <v>513.41808153255261</v>
      </c>
      <c r="E26" s="38">
        <f t="shared" si="5"/>
        <v>14015.791756276347</v>
      </c>
      <c r="F26" s="39">
        <f t="shared" si="0"/>
        <v>0.02</v>
      </c>
      <c r="G26" s="38">
        <f t="shared" si="1"/>
        <v>280.31583512552692</v>
      </c>
      <c r="H26" s="38">
        <f t="shared" si="2"/>
        <v>14296.107591401873</v>
      </c>
      <c r="I26" s="9"/>
      <c r="J26" s="32"/>
      <c r="K26" s="32"/>
      <c r="L26" s="32"/>
      <c r="M26" s="32"/>
      <c r="N26" s="32"/>
      <c r="O26" s="32"/>
    </row>
    <row r="27" spans="1:15" ht="18.75" thickBot="1">
      <c r="A27" s="42"/>
      <c r="B27" s="36">
        <f t="shared" si="3"/>
        <v>23</v>
      </c>
      <c r="C27" s="40">
        <f t="shared" si="6"/>
        <v>44482</v>
      </c>
      <c r="D27" s="38">
        <f>'Debt Reduction Calculator'!$E$22</f>
        <v>513.41808153255261</v>
      </c>
      <c r="E27" s="38">
        <f t="shared" si="5"/>
        <v>14809.525672934426</v>
      </c>
      <c r="F27" s="39">
        <f t="shared" si="0"/>
        <v>0.02</v>
      </c>
      <c r="G27" s="38">
        <f t="shared" si="1"/>
        <v>296.19051345868854</v>
      </c>
      <c r="H27" s="38">
        <f t="shared" si="2"/>
        <v>15105.716186393114</v>
      </c>
      <c r="I27" s="9"/>
      <c r="J27" s="32"/>
      <c r="K27" s="32"/>
      <c r="L27" s="32"/>
      <c r="M27" s="32"/>
      <c r="N27" s="32"/>
      <c r="O27" s="32"/>
    </row>
    <row r="28" spans="1:15" ht="18.75" thickBot="1">
      <c r="A28" s="42"/>
      <c r="B28" s="36">
        <f t="shared" si="3"/>
        <v>24</v>
      </c>
      <c r="C28" s="40">
        <f t="shared" si="6"/>
        <v>44513</v>
      </c>
      <c r="D28" s="38">
        <f>'Debt Reduction Calculator'!$E$22</f>
        <v>513.41808153255261</v>
      </c>
      <c r="E28" s="38">
        <f t="shared" si="5"/>
        <v>15619.134267925667</v>
      </c>
      <c r="F28" s="39">
        <f t="shared" si="0"/>
        <v>0.02</v>
      </c>
      <c r="G28" s="38">
        <f t="shared" si="1"/>
        <v>312.38268535851336</v>
      </c>
      <c r="H28" s="44">
        <f t="shared" si="2"/>
        <v>15931.516953284181</v>
      </c>
      <c r="I28" s="9"/>
      <c r="J28" s="32"/>
      <c r="K28" s="32"/>
      <c r="L28" s="32"/>
      <c r="M28" s="32"/>
      <c r="N28" s="32"/>
      <c r="O28" s="32"/>
    </row>
    <row r="29" spans="1:15" ht="18.75" thickBot="1">
      <c r="A29" s="42"/>
      <c r="B29" s="16"/>
      <c r="C29" s="16"/>
      <c r="D29" s="38">
        <f>SUM(D5:D28)</f>
        <v>12322.033956781263</v>
      </c>
      <c r="E29" s="41"/>
      <c r="F29" s="16"/>
      <c r="G29" s="38">
        <f>SUM(G5:G28)</f>
        <v>3609.4829965029176</v>
      </c>
      <c r="H29" s="41"/>
      <c r="I29" s="9"/>
      <c r="J29" s="32"/>
      <c r="K29" s="32"/>
      <c r="L29" s="32"/>
      <c r="M29" s="32"/>
      <c r="N29" s="32"/>
      <c r="O29" s="32"/>
    </row>
    <row r="30" spans="1:15" ht="16.5" customHeight="1">
      <c r="A30" s="42"/>
      <c r="B30" s="9"/>
      <c r="C30" s="9"/>
      <c r="D30" s="9"/>
      <c r="E30" s="9"/>
      <c r="F30" s="9"/>
      <c r="G30" s="9"/>
      <c r="H30" s="9"/>
      <c r="I30" s="9"/>
      <c r="J30" s="32"/>
      <c r="K30" s="32"/>
      <c r="L30" s="32"/>
      <c r="M30" s="32"/>
      <c r="N30" s="32"/>
      <c r="O30" s="32"/>
    </row>
  </sheetData>
  <mergeCells count="2">
    <mergeCell ref="B3:D3"/>
    <mergeCell ref="B2:H2"/>
  </mergeCells>
  <pageMargins left="0.39370078740157483" right="0.39370078740157483" top="0.39370078740157483" bottom="0.39370078740157483" header="0.31496062992125984" footer="0.31496062992125984"/>
  <pageSetup paperSize="9" orientation="landscape" horizontalDpi="300" verticalDpi="0" copies="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Debt Reduction Calculator</vt:lpstr>
      <vt:lpstr>Accumulation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 ExcelDataPro</dc:creator>
  <cp:keywords>Debt Reduction Calculator Excel Template;www.exceldatapro.com</cp:keywords>
  <cp:lastModifiedBy>Windows User</cp:lastModifiedBy>
  <cp:lastPrinted>2019-11-13T07:28:07Z</cp:lastPrinted>
  <dcterms:created xsi:type="dcterms:W3CDTF">2019-11-07T09:57:51Z</dcterms:created>
  <dcterms:modified xsi:type="dcterms:W3CDTF">2019-11-20T17:53:41Z</dcterms:modified>
</cp:coreProperties>
</file>